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tabRatio="929" activeTab="0"/>
  </bookViews>
  <sheets>
    <sheet name="LN" sheetId="1" r:id="rId1"/>
    <sheet name="NPV" sheetId="2" r:id="rId2"/>
  </sheets>
  <definedNames/>
  <calcPr fullCalcOnLoad="1"/>
</workbook>
</file>

<file path=xl/sharedStrings.xml><?xml version="1.0" encoding="utf-8"?>
<sst xmlns="http://schemas.openxmlformats.org/spreadsheetml/2006/main" count="124" uniqueCount="81">
  <si>
    <t>STT</t>
  </si>
  <si>
    <t>NĂM 0</t>
  </si>
  <si>
    <t>NĂM 1</t>
  </si>
  <si>
    <t>NĂM 2</t>
  </si>
  <si>
    <t>NĂM 3</t>
  </si>
  <si>
    <t>NĂM 4</t>
  </si>
  <si>
    <t>NĂM 5</t>
  </si>
  <si>
    <t>NĂM 6</t>
  </si>
  <si>
    <t>NĂM 7</t>
  </si>
  <si>
    <t>NĂM 8</t>
  </si>
  <si>
    <t>NĂM 9</t>
  </si>
  <si>
    <t>NĂM 10</t>
  </si>
  <si>
    <t>NĂM 11</t>
  </si>
  <si>
    <t>NĂM 12</t>
  </si>
  <si>
    <t>NĂM 13</t>
  </si>
  <si>
    <t>NĂM 14</t>
  </si>
  <si>
    <t>NĂM 15</t>
  </si>
  <si>
    <t>NĂM 16</t>
  </si>
  <si>
    <t>NĂM 17</t>
  </si>
  <si>
    <t>NĂM 18</t>
  </si>
  <si>
    <t>NĂM 19</t>
  </si>
  <si>
    <t>NĂM 20</t>
  </si>
  <si>
    <t>NĂM 21</t>
  </si>
  <si>
    <t>NĂM 22</t>
  </si>
  <si>
    <t>NĂM 23</t>
  </si>
  <si>
    <t>NĂM 24</t>
  </si>
  <si>
    <t>NĂM 25</t>
  </si>
  <si>
    <t>NĂM 26</t>
  </si>
  <si>
    <t>NĂM 27</t>
  </si>
  <si>
    <t>NĂM 28</t>
  </si>
  <si>
    <t>NĂM 29</t>
  </si>
  <si>
    <t>NĂM 30</t>
  </si>
  <si>
    <t>NĂM 31</t>
  </si>
  <si>
    <t>NĂM 32</t>
  </si>
  <si>
    <t>NĂM 33</t>
  </si>
  <si>
    <t>NĂM 34</t>
  </si>
  <si>
    <t>NĂM 35</t>
  </si>
  <si>
    <t>Chi phí đầu tư ban đầu cho dự án BT</t>
  </si>
  <si>
    <t>Nội dung</t>
  </si>
  <si>
    <t>I</t>
  </si>
  <si>
    <t>II</t>
  </si>
  <si>
    <t>Ngân lưu ròng của dự án (II-I)</t>
  </si>
  <si>
    <t>Tổng</t>
  </si>
  <si>
    <t>III</t>
  </si>
  <si>
    <t>IV</t>
  </si>
  <si>
    <t>V</t>
  </si>
  <si>
    <t>VI</t>
  </si>
  <si>
    <t>KHOẢN MỤC</t>
  </si>
  <si>
    <t xml:space="preserve">Tỷ lệ chiết khấu </t>
  </si>
  <si>
    <t>Thời gian hoàn vốn</t>
  </si>
  <si>
    <t>Thuế thu nhập doanh nghiệp</t>
  </si>
  <si>
    <t>Doanh thu (DT)</t>
  </si>
  <si>
    <t>Khoản chi (Ct)</t>
  </si>
  <si>
    <t>Khoản thu (Bt)</t>
  </si>
  <si>
    <t>Lũy kế dòng ngân lưu</t>
  </si>
  <si>
    <t>IRR</t>
  </si>
  <si>
    <t>Chi phí hoạt động</t>
  </si>
  <si>
    <t>NPV</t>
  </si>
  <si>
    <t>IRR =</t>
  </si>
  <si>
    <t>Đơn vị tính: Triệu đồng</t>
  </si>
  <si>
    <t>Giá thuê (đ/m2)</t>
  </si>
  <si>
    <t>Tổng diện tích</t>
  </si>
  <si>
    <t>Tổng doanh thu năm</t>
  </si>
  <si>
    <t xml:space="preserve">Đầu tư ban đầu </t>
  </si>
  <si>
    <t>CP quản lý</t>
  </si>
  <si>
    <t>Thu nhập trước thuế (EBT=DT-CP)</t>
  </si>
  <si>
    <t>Chi phí hoạt động (CP)</t>
  </si>
  <si>
    <t>Thuế thu nhập doanh nghiệp (TDN=22%*EBT)</t>
  </si>
  <si>
    <t>CP QL</t>
  </si>
  <si>
    <t>CHI PHÍ</t>
  </si>
  <si>
    <t>tr</t>
  </si>
  <si>
    <t>Khấu hao</t>
  </si>
  <si>
    <t>Điện, nước</t>
  </si>
  <si>
    <t>Thuê đất</t>
  </si>
  <si>
    <t>đ/m2</t>
  </si>
  <si>
    <t xml:space="preserve"> m2</t>
  </si>
  <si>
    <t>Bảng tính NPV, IRR, thời gian hoàn vốn</t>
  </si>
  <si>
    <t>T = 12</t>
  </si>
  <si>
    <t>BẢNG TÍNH TOÁN PHƯƠNG ÁN  TÀI CHÍNH</t>
  </si>
  <si>
    <t>DỰ ÁN: CHỢ CỬA KHẨU QUỐC TẾ BỜ Y</t>
  </si>
  <si>
    <t>DOANH THU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</si>
</sst>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#,##0.0"/>
    <numFmt numFmtId="168" formatCode="_(* #,##0.00000_);_(* \(#,##0.000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0.0%"/>
    <numFmt numFmtId="175" formatCode="_(* #,##0.000_);_(* \(#,##0.000\);_(* &quot;-&quot;???_);_(@_)"/>
    <numFmt numFmtId="176" formatCode="_(* #.##000_);_(* \(#.##000\);_(* &quot;-&quot;??_);_(@_)"/>
    <numFmt numFmtId="177" formatCode="0.000%"/>
    <numFmt numFmtId="178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2" applyFont="1" applyAlignment="1">
      <alignment horizontal="center" vertical="center"/>
    </xf>
    <xf numFmtId="43" fontId="45" fillId="0" borderId="0" xfId="42" applyFont="1" applyAlignment="1">
      <alignment horizontal="left" vertic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3" fontId="45" fillId="0" borderId="10" xfId="42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43" fontId="45" fillId="0" borderId="11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/>
    </xf>
    <xf numFmtId="9" fontId="45" fillId="0" borderId="0" xfId="0" applyNumberFormat="1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43" fontId="45" fillId="0" borderId="11" xfId="0" applyNumberFormat="1" applyFont="1" applyBorder="1" applyAlignment="1">
      <alignment/>
    </xf>
    <xf numFmtId="0" fontId="46" fillId="0" borderId="11" xfId="0" applyFont="1" applyBorder="1" applyAlignment="1">
      <alignment vertical="center"/>
    </xf>
    <xf numFmtId="43" fontId="45" fillId="0" borderId="13" xfId="0" applyNumberFormat="1" applyFont="1" applyBorder="1" applyAlignment="1">
      <alignment/>
    </xf>
    <xf numFmtId="9" fontId="45" fillId="0" borderId="0" xfId="42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164" fontId="47" fillId="0" borderId="10" xfId="42" applyNumberFormat="1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wrapText="1"/>
    </xf>
    <xf numFmtId="164" fontId="47" fillId="0" borderId="11" xfId="42" applyNumberFormat="1" applyFont="1" applyBorder="1" applyAlignment="1">
      <alignment/>
    </xf>
    <xf numFmtId="43" fontId="45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165" fontId="46" fillId="0" borderId="11" xfId="42" applyNumberFormat="1" applyFont="1" applyBorder="1" applyAlignment="1">
      <alignment horizontal="center" vertical="center"/>
    </xf>
    <xf numFmtId="0" fontId="45" fillId="0" borderId="0" xfId="0" applyFont="1" applyAlignment="1" quotePrefix="1">
      <alignment/>
    </xf>
    <xf numFmtId="0" fontId="46" fillId="0" borderId="14" xfId="0" applyFont="1" applyBorder="1" applyAlignment="1">
      <alignment horizontal="center" vertical="center"/>
    </xf>
    <xf numFmtId="3" fontId="49" fillId="0" borderId="0" xfId="0" applyNumberFormat="1" applyFont="1" applyAlignment="1">
      <alignment/>
    </xf>
    <xf numFmtId="0" fontId="47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164" fontId="47" fillId="0" borderId="14" xfId="42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43" fontId="46" fillId="0" borderId="11" xfId="42" applyFont="1" applyBorder="1" applyAlignment="1">
      <alignment horizontal="left" vertical="center"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/>
    </xf>
    <xf numFmtId="178" fontId="45" fillId="0" borderId="0" xfId="0" applyNumberFormat="1" applyFont="1" applyAlignment="1">
      <alignment/>
    </xf>
    <xf numFmtId="0" fontId="50" fillId="0" borderId="0" xfId="0" applyFont="1" applyAlignment="1">
      <alignment/>
    </xf>
    <xf numFmtId="164" fontId="45" fillId="0" borderId="11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43" fontId="45" fillId="0" borderId="0" xfId="42" applyFont="1" applyAlignment="1">
      <alignment/>
    </xf>
    <xf numFmtId="43" fontId="46" fillId="0" borderId="0" xfId="42" applyFont="1" applyAlignment="1">
      <alignment/>
    </xf>
    <xf numFmtId="0" fontId="48" fillId="33" borderId="13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3" fontId="46" fillId="0" borderId="0" xfId="0" applyNumberFormat="1" applyFont="1" applyAlignment="1">
      <alignment/>
    </xf>
    <xf numFmtId="0" fontId="46" fillId="33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43" fontId="45" fillId="0" borderId="15" xfId="42" applyFont="1" applyBorder="1" applyAlignment="1">
      <alignment horizontal="center" vertical="center"/>
    </xf>
    <xf numFmtId="43" fontId="45" fillId="0" borderId="16" xfId="42" applyFont="1" applyBorder="1" applyAlignment="1">
      <alignment horizontal="center" vertical="center"/>
    </xf>
    <xf numFmtId="43" fontId="45" fillId="0" borderId="17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72" zoomScaleNormal="72" zoomScalePageLayoutView="0" workbookViewId="0" topLeftCell="A1">
      <selection activeCell="B7" sqref="B7"/>
    </sheetView>
  </sheetViews>
  <sheetFormatPr defaultColWidth="9.140625" defaultRowHeight="15"/>
  <cols>
    <col min="1" max="1" width="4.57421875" style="48" customWidth="1"/>
    <col min="2" max="2" width="22.28125" style="48" customWidth="1"/>
    <col min="3" max="3" width="11.421875" style="48" customWidth="1"/>
    <col min="4" max="4" width="18.00390625" style="48" bestFit="1" customWidth="1"/>
    <col min="5" max="5" width="13.28125" style="48" bestFit="1" customWidth="1"/>
    <col min="6" max="7" width="9.140625" style="48" customWidth="1"/>
    <col min="8" max="8" width="10.00390625" style="48" customWidth="1"/>
    <col min="9" max="10" width="9.140625" style="48" customWidth="1"/>
    <col min="11" max="11" width="11.57421875" style="48" bestFit="1" customWidth="1"/>
    <col min="12" max="16384" width="9.140625" style="48" customWidth="1"/>
  </cols>
  <sheetData>
    <row r="1" ht="15">
      <c r="A1" s="49" t="s">
        <v>78</v>
      </c>
    </row>
    <row r="2" ht="15">
      <c r="A2" s="49" t="s">
        <v>79</v>
      </c>
    </row>
    <row r="3" ht="15">
      <c r="A3" s="49"/>
    </row>
    <row r="4" spans="2:6" ht="15">
      <c r="B4" s="48" t="s">
        <v>63</v>
      </c>
      <c r="D4" s="48">
        <v>16000000000</v>
      </c>
      <c r="E4" s="48">
        <f>+D4/1000000</f>
        <v>16000</v>
      </c>
      <c r="F4" s="48">
        <v>35</v>
      </c>
    </row>
    <row r="6" spans="2:6" ht="15">
      <c r="B6" s="49" t="s">
        <v>80</v>
      </c>
      <c r="F6" s="49" t="s">
        <v>69</v>
      </c>
    </row>
    <row r="7" spans="2:9" ht="15">
      <c r="B7" s="48" t="s">
        <v>60</v>
      </c>
      <c r="D7" s="48">
        <v>150000</v>
      </c>
      <c r="F7" s="48" t="s">
        <v>64</v>
      </c>
      <c r="H7" s="48">
        <v>120</v>
      </c>
      <c r="I7" s="48" t="s">
        <v>70</v>
      </c>
    </row>
    <row r="8" spans="2:9" ht="18.75">
      <c r="B8" s="48" t="s">
        <v>61</v>
      </c>
      <c r="D8" s="47">
        <v>712.9</v>
      </c>
      <c r="F8" s="48" t="s">
        <v>71</v>
      </c>
      <c r="H8" s="48">
        <f>+E4/F4</f>
        <v>457.14285714285717</v>
      </c>
      <c r="I8" s="48" t="s">
        <v>70</v>
      </c>
    </row>
    <row r="9" spans="4:9" ht="15">
      <c r="D9" s="48">
        <f>+D7*D8</f>
        <v>106935000</v>
      </c>
      <c r="F9" s="48" t="s">
        <v>72</v>
      </c>
      <c r="H9" s="48">
        <v>48</v>
      </c>
      <c r="I9" s="48" t="s">
        <v>70</v>
      </c>
    </row>
    <row r="10" spans="2:12" ht="15">
      <c r="B10" s="48" t="s">
        <v>62</v>
      </c>
      <c r="D10" s="48">
        <f>+D9*12</f>
        <v>1283220000</v>
      </c>
      <c r="F10" s="48" t="s">
        <v>73</v>
      </c>
      <c r="H10" s="48">
        <v>0</v>
      </c>
      <c r="I10" s="48" t="s">
        <v>70</v>
      </c>
      <c r="K10" s="48">
        <v>500000</v>
      </c>
      <c r="L10" s="48" t="s">
        <v>74</v>
      </c>
    </row>
    <row r="11" spans="11:12" ht="18.75">
      <c r="K11" s="36">
        <v>21100</v>
      </c>
      <c r="L11" s="48" t="s">
        <v>75</v>
      </c>
    </row>
    <row r="12" s="23" customFormat="1" ht="15.75">
      <c r="AI12" s="45" t="s">
        <v>59</v>
      </c>
    </row>
    <row r="13" spans="1:37" s="24" customFormat="1" ht="15.75">
      <c r="A13" s="50" t="s">
        <v>0</v>
      </c>
      <c r="B13" s="50" t="s">
        <v>47</v>
      </c>
      <c r="C13" s="51" t="s">
        <v>2</v>
      </c>
      <c r="D13" s="51" t="s">
        <v>3</v>
      </c>
      <c r="E13" s="51" t="s">
        <v>4</v>
      </c>
      <c r="F13" s="51" t="s">
        <v>5</v>
      </c>
      <c r="G13" s="51" t="s">
        <v>6</v>
      </c>
      <c r="H13" s="51" t="s">
        <v>7</v>
      </c>
      <c r="I13" s="51" t="s">
        <v>8</v>
      </c>
      <c r="J13" s="51" t="s">
        <v>9</v>
      </c>
      <c r="K13" s="51" t="s">
        <v>10</v>
      </c>
      <c r="L13" s="51" t="s">
        <v>11</v>
      </c>
      <c r="M13" s="51" t="s">
        <v>12</v>
      </c>
      <c r="N13" s="51" t="s">
        <v>13</v>
      </c>
      <c r="O13" s="51" t="s">
        <v>14</v>
      </c>
      <c r="P13" s="51" t="s">
        <v>15</v>
      </c>
      <c r="Q13" s="51" t="s">
        <v>16</v>
      </c>
      <c r="R13" s="51" t="s">
        <v>17</v>
      </c>
      <c r="S13" s="51" t="s">
        <v>18</v>
      </c>
      <c r="T13" s="51" t="s">
        <v>19</v>
      </c>
      <c r="U13" s="51" t="s">
        <v>20</v>
      </c>
      <c r="V13" s="51" t="s">
        <v>21</v>
      </c>
      <c r="W13" s="51" t="s">
        <v>22</v>
      </c>
      <c r="X13" s="51" t="s">
        <v>23</v>
      </c>
      <c r="Y13" s="51" t="s">
        <v>24</v>
      </c>
      <c r="Z13" s="51" t="s">
        <v>25</v>
      </c>
      <c r="AA13" s="51" t="s">
        <v>26</v>
      </c>
      <c r="AB13" s="51" t="s">
        <v>27</v>
      </c>
      <c r="AC13" s="51" t="s">
        <v>28</v>
      </c>
      <c r="AD13" s="51" t="s">
        <v>29</v>
      </c>
      <c r="AE13" s="51" t="s">
        <v>30</v>
      </c>
      <c r="AF13" s="51" t="s">
        <v>31</v>
      </c>
      <c r="AG13" s="51" t="s">
        <v>32</v>
      </c>
      <c r="AH13" s="51" t="s">
        <v>33</v>
      </c>
      <c r="AI13" s="51" t="s">
        <v>34</v>
      </c>
      <c r="AJ13" s="51" t="s">
        <v>35</v>
      </c>
      <c r="AK13" s="51" t="s">
        <v>36</v>
      </c>
    </row>
    <row r="14" spans="1:37" s="23" customFormat="1" ht="15.75">
      <c r="A14" s="25">
        <v>1</v>
      </c>
      <c r="B14" s="26" t="s">
        <v>51</v>
      </c>
      <c r="C14" s="27">
        <f>+D10/1000000</f>
        <v>1283.22</v>
      </c>
      <c r="D14" s="27">
        <f>+C14+C14*10%</f>
        <v>1411.542</v>
      </c>
      <c r="E14" s="27">
        <f aca="true" t="shared" si="0" ref="E14:AK14">+D14+D14*10%</f>
        <v>1552.6961999999999</v>
      </c>
      <c r="F14" s="27">
        <f t="shared" si="0"/>
        <v>1707.96582</v>
      </c>
      <c r="G14" s="27">
        <f t="shared" si="0"/>
        <v>1878.7624019999998</v>
      </c>
      <c r="H14" s="27">
        <f t="shared" si="0"/>
        <v>2066.6386421999996</v>
      </c>
      <c r="I14" s="27">
        <f t="shared" si="0"/>
        <v>2273.3025064199996</v>
      </c>
      <c r="J14" s="27">
        <f t="shared" si="0"/>
        <v>2500.6327570619997</v>
      </c>
      <c r="K14" s="27">
        <f t="shared" si="0"/>
        <v>2750.6960327681995</v>
      </c>
      <c r="L14" s="27">
        <f t="shared" si="0"/>
        <v>3025.7656360450196</v>
      </c>
      <c r="M14" s="27">
        <f t="shared" si="0"/>
        <v>3328.3421996495217</v>
      </c>
      <c r="N14" s="27">
        <f t="shared" si="0"/>
        <v>3661.176419614474</v>
      </c>
      <c r="O14" s="27">
        <f t="shared" si="0"/>
        <v>4027.2940615759217</v>
      </c>
      <c r="P14" s="27">
        <f t="shared" si="0"/>
        <v>4430.023467733514</v>
      </c>
      <c r="Q14" s="27">
        <f t="shared" si="0"/>
        <v>4873.025814506866</v>
      </c>
      <c r="R14" s="27">
        <f t="shared" si="0"/>
        <v>5360.328395957552</v>
      </c>
      <c r="S14" s="27">
        <f t="shared" si="0"/>
        <v>5896.361235553307</v>
      </c>
      <c r="T14" s="27">
        <f t="shared" si="0"/>
        <v>6485.997359108637</v>
      </c>
      <c r="U14" s="27">
        <f t="shared" si="0"/>
        <v>7134.597095019501</v>
      </c>
      <c r="V14" s="27">
        <f t="shared" si="0"/>
        <v>7848.05680452145</v>
      </c>
      <c r="W14" s="27">
        <f t="shared" si="0"/>
        <v>8632.862484973595</v>
      </c>
      <c r="X14" s="27">
        <f t="shared" si="0"/>
        <v>9496.148733470955</v>
      </c>
      <c r="Y14" s="27">
        <f t="shared" si="0"/>
        <v>10445.76360681805</v>
      </c>
      <c r="Z14" s="27">
        <f t="shared" si="0"/>
        <v>11490.339967499856</v>
      </c>
      <c r="AA14" s="27">
        <f t="shared" si="0"/>
        <v>12639.373964249842</v>
      </c>
      <c r="AB14" s="27">
        <f t="shared" si="0"/>
        <v>13903.311360674827</v>
      </c>
      <c r="AC14" s="27">
        <f t="shared" si="0"/>
        <v>15293.64249674231</v>
      </c>
      <c r="AD14" s="27">
        <f t="shared" si="0"/>
        <v>16823.00674641654</v>
      </c>
      <c r="AE14" s="27">
        <f t="shared" si="0"/>
        <v>18505.307421058194</v>
      </c>
      <c r="AF14" s="27">
        <f t="shared" si="0"/>
        <v>20355.838163164015</v>
      </c>
      <c r="AG14" s="27">
        <f t="shared" si="0"/>
        <v>22391.421979480416</v>
      </c>
      <c r="AH14" s="27">
        <f t="shared" si="0"/>
        <v>24630.564177428456</v>
      </c>
      <c r="AI14" s="27">
        <f t="shared" si="0"/>
        <v>27093.620595171302</v>
      </c>
      <c r="AJ14" s="27">
        <f t="shared" si="0"/>
        <v>29802.982654688432</v>
      </c>
      <c r="AK14" s="27">
        <f t="shared" si="0"/>
        <v>32783.280920157275</v>
      </c>
    </row>
    <row r="15" spans="1:37" s="23" customFormat="1" ht="15.75">
      <c r="A15" s="28">
        <v>2</v>
      </c>
      <c r="B15" s="29" t="s">
        <v>66</v>
      </c>
      <c r="C15" s="30">
        <f>SUM(C16:C19)</f>
        <v>625.1428571428571</v>
      </c>
      <c r="D15" s="30">
        <f aca="true" t="shared" si="1" ref="D15:AK15">SUM(D16:D19)</f>
        <v>641.9428571428571</v>
      </c>
      <c r="E15" s="30">
        <f t="shared" si="1"/>
        <v>660.4228571428572</v>
      </c>
      <c r="F15" s="30">
        <f t="shared" si="1"/>
        <v>680.7508571428572</v>
      </c>
      <c r="G15" s="30">
        <f t="shared" si="1"/>
        <v>703.1116571428571</v>
      </c>
      <c r="H15" s="30">
        <f t="shared" si="1"/>
        <v>727.7085371428572</v>
      </c>
      <c r="I15" s="30">
        <f t="shared" si="1"/>
        <v>754.7651051428572</v>
      </c>
      <c r="J15" s="30">
        <f t="shared" si="1"/>
        <v>784.5273299428572</v>
      </c>
      <c r="K15" s="30">
        <f t="shared" si="1"/>
        <v>817.2657772228571</v>
      </c>
      <c r="L15" s="30">
        <f t="shared" si="1"/>
        <v>853.2780692308571</v>
      </c>
      <c r="M15" s="30">
        <f t="shared" si="1"/>
        <v>892.8915904396573</v>
      </c>
      <c r="N15" s="30">
        <f t="shared" si="1"/>
        <v>936.4664637693372</v>
      </c>
      <c r="O15" s="30">
        <f t="shared" si="1"/>
        <v>984.3988244319852</v>
      </c>
      <c r="P15" s="30">
        <f t="shared" si="1"/>
        <v>1037.124421160898</v>
      </c>
      <c r="Q15" s="30">
        <f t="shared" si="1"/>
        <v>1095.1225775627022</v>
      </c>
      <c r="R15" s="30">
        <f t="shared" si="1"/>
        <v>1158.9205496046866</v>
      </c>
      <c r="S15" s="30">
        <f t="shared" si="1"/>
        <v>1229.0983188508694</v>
      </c>
      <c r="T15" s="30">
        <f t="shared" si="1"/>
        <v>1306.2938650216706</v>
      </c>
      <c r="U15" s="30">
        <f t="shared" si="1"/>
        <v>1391.2089658095522</v>
      </c>
      <c r="V15" s="30">
        <f t="shared" si="1"/>
        <v>1484.6155766762217</v>
      </c>
      <c r="W15" s="30">
        <f t="shared" si="1"/>
        <v>1587.362848629558</v>
      </c>
      <c r="X15" s="30">
        <f t="shared" si="1"/>
        <v>1700.384847778228</v>
      </c>
      <c r="Y15" s="30">
        <f t="shared" si="1"/>
        <v>1824.7090468417653</v>
      </c>
      <c r="Z15" s="30">
        <f t="shared" si="1"/>
        <v>1961.4656658116558</v>
      </c>
      <c r="AA15" s="30">
        <f t="shared" si="1"/>
        <v>2111.897946678536</v>
      </c>
      <c r="AB15" s="30">
        <f t="shared" si="1"/>
        <v>2277.3734556321033</v>
      </c>
      <c r="AC15" s="30">
        <f t="shared" si="1"/>
        <v>2459.396515481028</v>
      </c>
      <c r="AD15" s="30">
        <f t="shared" si="1"/>
        <v>2659.6218813148453</v>
      </c>
      <c r="AE15" s="30">
        <f t="shared" si="1"/>
        <v>2879.869783732044</v>
      </c>
      <c r="AF15" s="30">
        <f t="shared" si="1"/>
        <v>3122.142476390963</v>
      </c>
      <c r="AG15" s="30">
        <f t="shared" si="1"/>
        <v>3388.6424383157737</v>
      </c>
      <c r="AH15" s="30">
        <f t="shared" si="1"/>
        <v>3681.7923964330657</v>
      </c>
      <c r="AI15" s="30">
        <f t="shared" si="1"/>
        <v>4004.257350362086</v>
      </c>
      <c r="AJ15" s="30">
        <f t="shared" si="1"/>
        <v>4358.968799684009</v>
      </c>
      <c r="AK15" s="30">
        <f t="shared" si="1"/>
        <v>4749.151393938124</v>
      </c>
    </row>
    <row r="16" spans="1:37" s="23" customFormat="1" ht="15.75">
      <c r="A16" s="28"/>
      <c r="B16" s="29" t="s">
        <v>68</v>
      </c>
      <c r="C16" s="30">
        <f>+H7</f>
        <v>120</v>
      </c>
      <c r="D16" s="30">
        <f>+C16+C16*10%</f>
        <v>132</v>
      </c>
      <c r="E16" s="30">
        <f aca="true" t="shared" si="2" ref="E16:AK16">+D16+D16*10%</f>
        <v>145.2</v>
      </c>
      <c r="F16" s="30">
        <f t="shared" si="2"/>
        <v>159.72</v>
      </c>
      <c r="G16" s="30">
        <f t="shared" si="2"/>
        <v>175.692</v>
      </c>
      <c r="H16" s="30">
        <f t="shared" si="2"/>
        <v>193.2612</v>
      </c>
      <c r="I16" s="30">
        <f t="shared" si="2"/>
        <v>212.58732</v>
      </c>
      <c r="J16" s="30">
        <f t="shared" si="2"/>
        <v>233.84605200000001</v>
      </c>
      <c r="K16" s="30">
        <f t="shared" si="2"/>
        <v>257.2306572</v>
      </c>
      <c r="L16" s="30">
        <f t="shared" si="2"/>
        <v>282.95372292</v>
      </c>
      <c r="M16" s="30">
        <f t="shared" si="2"/>
        <v>311.24909521200004</v>
      </c>
      <c r="N16" s="30">
        <f t="shared" si="2"/>
        <v>342.3740047332</v>
      </c>
      <c r="O16" s="30">
        <f t="shared" si="2"/>
        <v>376.61140520652003</v>
      </c>
      <c r="P16" s="30">
        <f t="shared" si="2"/>
        <v>414.27254572717203</v>
      </c>
      <c r="Q16" s="30">
        <f t="shared" si="2"/>
        <v>455.69980029988926</v>
      </c>
      <c r="R16" s="30">
        <f t="shared" si="2"/>
        <v>501.2697803298782</v>
      </c>
      <c r="S16" s="30">
        <f t="shared" si="2"/>
        <v>551.396758362866</v>
      </c>
      <c r="T16" s="30">
        <f t="shared" si="2"/>
        <v>606.5364341991526</v>
      </c>
      <c r="U16" s="30">
        <f t="shared" si="2"/>
        <v>667.1900776190679</v>
      </c>
      <c r="V16" s="30">
        <f t="shared" si="2"/>
        <v>733.9090853809747</v>
      </c>
      <c r="W16" s="30">
        <f t="shared" si="2"/>
        <v>807.2999939190722</v>
      </c>
      <c r="X16" s="30">
        <f t="shared" si="2"/>
        <v>888.0299933109794</v>
      </c>
      <c r="Y16" s="30">
        <f t="shared" si="2"/>
        <v>976.8329926420773</v>
      </c>
      <c r="Z16" s="30">
        <f t="shared" si="2"/>
        <v>1074.516291906285</v>
      </c>
      <c r="AA16" s="30">
        <f t="shared" si="2"/>
        <v>1181.9679210969134</v>
      </c>
      <c r="AB16" s="30">
        <f t="shared" si="2"/>
        <v>1300.1647132066048</v>
      </c>
      <c r="AC16" s="30">
        <f t="shared" si="2"/>
        <v>1430.1811845272653</v>
      </c>
      <c r="AD16" s="30">
        <f t="shared" si="2"/>
        <v>1573.199302979992</v>
      </c>
      <c r="AE16" s="30">
        <f t="shared" si="2"/>
        <v>1730.5192332779911</v>
      </c>
      <c r="AF16" s="30">
        <f t="shared" si="2"/>
        <v>1903.5711566057903</v>
      </c>
      <c r="AG16" s="30">
        <f t="shared" si="2"/>
        <v>2093.9282722663693</v>
      </c>
      <c r="AH16" s="30">
        <f t="shared" si="2"/>
        <v>2303.3210994930064</v>
      </c>
      <c r="AI16" s="30">
        <f t="shared" si="2"/>
        <v>2533.653209442307</v>
      </c>
      <c r="AJ16" s="30">
        <f t="shared" si="2"/>
        <v>2787.0185303865373</v>
      </c>
      <c r="AK16" s="30">
        <f t="shared" si="2"/>
        <v>3065.720383425191</v>
      </c>
    </row>
    <row r="17" spans="1:37" s="23" customFormat="1" ht="15.75">
      <c r="A17" s="28"/>
      <c r="B17" s="29" t="s">
        <v>71</v>
      </c>
      <c r="C17" s="30">
        <f>+H8</f>
        <v>457.14285714285717</v>
      </c>
      <c r="D17" s="30">
        <f>+C17</f>
        <v>457.14285714285717</v>
      </c>
      <c r="E17" s="30">
        <f aca="true" t="shared" si="3" ref="E17:AK17">+D17</f>
        <v>457.14285714285717</v>
      </c>
      <c r="F17" s="30">
        <f t="shared" si="3"/>
        <v>457.14285714285717</v>
      </c>
      <c r="G17" s="30">
        <f t="shared" si="3"/>
        <v>457.14285714285717</v>
      </c>
      <c r="H17" s="30">
        <f t="shared" si="3"/>
        <v>457.14285714285717</v>
      </c>
      <c r="I17" s="30">
        <f t="shared" si="3"/>
        <v>457.14285714285717</v>
      </c>
      <c r="J17" s="30">
        <f t="shared" si="3"/>
        <v>457.14285714285717</v>
      </c>
      <c r="K17" s="30">
        <f t="shared" si="3"/>
        <v>457.14285714285717</v>
      </c>
      <c r="L17" s="30">
        <f t="shared" si="3"/>
        <v>457.14285714285717</v>
      </c>
      <c r="M17" s="30">
        <f t="shared" si="3"/>
        <v>457.14285714285717</v>
      </c>
      <c r="N17" s="30">
        <f t="shared" si="3"/>
        <v>457.14285714285717</v>
      </c>
      <c r="O17" s="30">
        <f t="shared" si="3"/>
        <v>457.14285714285717</v>
      </c>
      <c r="P17" s="30">
        <f t="shared" si="3"/>
        <v>457.14285714285717</v>
      </c>
      <c r="Q17" s="30">
        <f t="shared" si="3"/>
        <v>457.14285714285717</v>
      </c>
      <c r="R17" s="30">
        <f t="shared" si="3"/>
        <v>457.14285714285717</v>
      </c>
      <c r="S17" s="30">
        <f t="shared" si="3"/>
        <v>457.14285714285717</v>
      </c>
      <c r="T17" s="30">
        <f t="shared" si="3"/>
        <v>457.14285714285717</v>
      </c>
      <c r="U17" s="30">
        <f t="shared" si="3"/>
        <v>457.14285714285717</v>
      </c>
      <c r="V17" s="30">
        <f t="shared" si="3"/>
        <v>457.14285714285717</v>
      </c>
      <c r="W17" s="30">
        <f t="shared" si="3"/>
        <v>457.14285714285717</v>
      </c>
      <c r="X17" s="30">
        <f t="shared" si="3"/>
        <v>457.14285714285717</v>
      </c>
      <c r="Y17" s="30">
        <f t="shared" si="3"/>
        <v>457.14285714285717</v>
      </c>
      <c r="Z17" s="30">
        <f t="shared" si="3"/>
        <v>457.14285714285717</v>
      </c>
      <c r="AA17" s="30">
        <f t="shared" si="3"/>
        <v>457.14285714285717</v>
      </c>
      <c r="AB17" s="30">
        <f t="shared" si="3"/>
        <v>457.14285714285717</v>
      </c>
      <c r="AC17" s="30">
        <f t="shared" si="3"/>
        <v>457.14285714285717</v>
      </c>
      <c r="AD17" s="30">
        <f t="shared" si="3"/>
        <v>457.14285714285717</v>
      </c>
      <c r="AE17" s="30">
        <f t="shared" si="3"/>
        <v>457.14285714285717</v>
      </c>
      <c r="AF17" s="30">
        <f t="shared" si="3"/>
        <v>457.14285714285717</v>
      </c>
      <c r="AG17" s="30">
        <f t="shared" si="3"/>
        <v>457.14285714285717</v>
      </c>
      <c r="AH17" s="30">
        <f t="shared" si="3"/>
        <v>457.14285714285717</v>
      </c>
      <c r="AI17" s="30">
        <f t="shared" si="3"/>
        <v>457.14285714285717</v>
      </c>
      <c r="AJ17" s="30">
        <f t="shared" si="3"/>
        <v>457.14285714285717</v>
      </c>
      <c r="AK17" s="30">
        <f t="shared" si="3"/>
        <v>457.14285714285717</v>
      </c>
    </row>
    <row r="18" spans="1:37" s="23" customFormat="1" ht="15.75">
      <c r="A18" s="28"/>
      <c r="B18" s="29" t="s">
        <v>72</v>
      </c>
      <c r="C18" s="30">
        <f>+H9</f>
        <v>48</v>
      </c>
      <c r="D18" s="30">
        <f>+C18+C18*10%</f>
        <v>52.8</v>
      </c>
      <c r="E18" s="30">
        <f aca="true" t="shared" si="4" ref="E18:AK18">+D18+D18*10%</f>
        <v>58.08</v>
      </c>
      <c r="F18" s="30">
        <f t="shared" si="4"/>
        <v>63.888</v>
      </c>
      <c r="G18" s="30">
        <f t="shared" si="4"/>
        <v>70.2768</v>
      </c>
      <c r="H18" s="30">
        <f t="shared" si="4"/>
        <v>77.30448</v>
      </c>
      <c r="I18" s="30">
        <f t="shared" si="4"/>
        <v>85.034928</v>
      </c>
      <c r="J18" s="30">
        <f t="shared" si="4"/>
        <v>93.5384208</v>
      </c>
      <c r="K18" s="30">
        <f t="shared" si="4"/>
        <v>102.89226288</v>
      </c>
      <c r="L18" s="30">
        <f t="shared" si="4"/>
        <v>113.18148916800001</v>
      </c>
      <c r="M18" s="30">
        <f t="shared" si="4"/>
        <v>124.49963808480001</v>
      </c>
      <c r="N18" s="30">
        <f t="shared" si="4"/>
        <v>136.94960189328</v>
      </c>
      <c r="O18" s="30">
        <f t="shared" si="4"/>
        <v>150.644562082608</v>
      </c>
      <c r="P18" s="30">
        <f t="shared" si="4"/>
        <v>165.70901829086878</v>
      </c>
      <c r="Q18" s="30">
        <f t="shared" si="4"/>
        <v>182.27992011995565</v>
      </c>
      <c r="R18" s="30">
        <f t="shared" si="4"/>
        <v>200.5079121319512</v>
      </c>
      <c r="S18" s="30">
        <f t="shared" si="4"/>
        <v>220.5587033451463</v>
      </c>
      <c r="T18" s="30">
        <f t="shared" si="4"/>
        <v>242.61457367966094</v>
      </c>
      <c r="U18" s="30">
        <f t="shared" si="4"/>
        <v>266.876031047627</v>
      </c>
      <c r="V18" s="30">
        <f t="shared" si="4"/>
        <v>293.5636341523897</v>
      </c>
      <c r="W18" s="30">
        <f t="shared" si="4"/>
        <v>322.9199975676286</v>
      </c>
      <c r="X18" s="30">
        <f t="shared" si="4"/>
        <v>355.2119973243915</v>
      </c>
      <c r="Y18" s="30">
        <f t="shared" si="4"/>
        <v>390.73319705683065</v>
      </c>
      <c r="Z18" s="30">
        <f t="shared" si="4"/>
        <v>429.8065167625137</v>
      </c>
      <c r="AA18" s="30">
        <f t="shared" si="4"/>
        <v>472.7871684387651</v>
      </c>
      <c r="AB18" s="30">
        <f t="shared" si="4"/>
        <v>520.0658852826416</v>
      </c>
      <c r="AC18" s="30">
        <f t="shared" si="4"/>
        <v>572.0724738109058</v>
      </c>
      <c r="AD18" s="30">
        <f t="shared" si="4"/>
        <v>629.2797211919964</v>
      </c>
      <c r="AE18" s="30">
        <f t="shared" si="4"/>
        <v>692.207693311196</v>
      </c>
      <c r="AF18" s="30">
        <f t="shared" si="4"/>
        <v>761.4284626423156</v>
      </c>
      <c r="AG18" s="30">
        <f t="shared" si="4"/>
        <v>837.5713089065472</v>
      </c>
      <c r="AH18" s="30">
        <f t="shared" si="4"/>
        <v>921.3284397972019</v>
      </c>
      <c r="AI18" s="30">
        <f t="shared" si="4"/>
        <v>1013.4612837769221</v>
      </c>
      <c r="AJ18" s="30">
        <f t="shared" si="4"/>
        <v>1114.8074121546142</v>
      </c>
      <c r="AK18" s="30">
        <f t="shared" si="4"/>
        <v>1226.2881533700756</v>
      </c>
    </row>
    <row r="19" spans="1:37" s="23" customFormat="1" ht="15.75">
      <c r="A19" s="28"/>
      <c r="B19" s="29" t="s">
        <v>73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>
        <f>+H10</f>
        <v>0</v>
      </c>
      <c r="O19" s="30">
        <f>+N19+N19*10%</f>
        <v>0</v>
      </c>
      <c r="P19" s="30">
        <f aca="true" t="shared" si="5" ref="P19:AK19">+O19+O19*10%</f>
        <v>0</v>
      </c>
      <c r="Q19" s="30">
        <f t="shared" si="5"/>
        <v>0</v>
      </c>
      <c r="R19" s="30">
        <f t="shared" si="5"/>
        <v>0</v>
      </c>
      <c r="S19" s="30">
        <f t="shared" si="5"/>
        <v>0</v>
      </c>
      <c r="T19" s="30">
        <f t="shared" si="5"/>
        <v>0</v>
      </c>
      <c r="U19" s="30">
        <f t="shared" si="5"/>
        <v>0</v>
      </c>
      <c r="V19" s="30">
        <f t="shared" si="5"/>
        <v>0</v>
      </c>
      <c r="W19" s="30">
        <f t="shared" si="5"/>
        <v>0</v>
      </c>
      <c r="X19" s="30">
        <f t="shared" si="5"/>
        <v>0</v>
      </c>
      <c r="Y19" s="30">
        <f t="shared" si="5"/>
        <v>0</v>
      </c>
      <c r="Z19" s="30">
        <f t="shared" si="5"/>
        <v>0</v>
      </c>
      <c r="AA19" s="30">
        <f t="shared" si="5"/>
        <v>0</v>
      </c>
      <c r="AB19" s="30">
        <f t="shared" si="5"/>
        <v>0</v>
      </c>
      <c r="AC19" s="30">
        <f t="shared" si="5"/>
        <v>0</v>
      </c>
      <c r="AD19" s="30">
        <f t="shared" si="5"/>
        <v>0</v>
      </c>
      <c r="AE19" s="30">
        <f t="shared" si="5"/>
        <v>0</v>
      </c>
      <c r="AF19" s="30">
        <f t="shared" si="5"/>
        <v>0</v>
      </c>
      <c r="AG19" s="30">
        <f t="shared" si="5"/>
        <v>0</v>
      </c>
      <c r="AH19" s="30">
        <f t="shared" si="5"/>
        <v>0</v>
      </c>
      <c r="AI19" s="30">
        <f t="shared" si="5"/>
        <v>0</v>
      </c>
      <c r="AJ19" s="30">
        <f t="shared" si="5"/>
        <v>0</v>
      </c>
      <c r="AK19" s="30">
        <f t="shared" si="5"/>
        <v>0</v>
      </c>
    </row>
    <row r="20" spans="1:37" s="23" customFormat="1" ht="31.5">
      <c r="A20" s="28">
        <v>3</v>
      </c>
      <c r="B20" s="29" t="s">
        <v>65</v>
      </c>
      <c r="C20" s="30">
        <f aca="true" t="shared" si="6" ref="C20:AK20">+C14-C15</f>
        <v>658.0771428571429</v>
      </c>
      <c r="D20" s="30">
        <f t="shared" si="6"/>
        <v>769.5991428571429</v>
      </c>
      <c r="E20" s="30">
        <f t="shared" si="6"/>
        <v>892.2733428571427</v>
      </c>
      <c r="F20" s="30">
        <f t="shared" si="6"/>
        <v>1027.2149628571428</v>
      </c>
      <c r="G20" s="30">
        <f t="shared" si="6"/>
        <v>1175.6507448571429</v>
      </c>
      <c r="H20" s="30">
        <f t="shared" si="6"/>
        <v>1338.9301050571426</v>
      </c>
      <c r="I20" s="30">
        <f t="shared" si="6"/>
        <v>1518.5374012771424</v>
      </c>
      <c r="J20" s="30">
        <f t="shared" si="6"/>
        <v>1716.1054271191424</v>
      </c>
      <c r="K20" s="30">
        <f t="shared" si="6"/>
        <v>1933.4302555453423</v>
      </c>
      <c r="L20" s="30">
        <f t="shared" si="6"/>
        <v>2172.4875668141626</v>
      </c>
      <c r="M20" s="30">
        <f t="shared" si="6"/>
        <v>2435.4506092098645</v>
      </c>
      <c r="N20" s="30">
        <f t="shared" si="6"/>
        <v>2724.709955845137</v>
      </c>
      <c r="O20" s="30">
        <f t="shared" si="6"/>
        <v>3042.8952371439364</v>
      </c>
      <c r="P20" s="30">
        <f t="shared" si="6"/>
        <v>3392.8990465726156</v>
      </c>
      <c r="Q20" s="30">
        <f t="shared" si="6"/>
        <v>3777.9032369441634</v>
      </c>
      <c r="R20" s="30">
        <f t="shared" si="6"/>
        <v>4201.407846352866</v>
      </c>
      <c r="S20" s="30">
        <f t="shared" si="6"/>
        <v>4667.262916702437</v>
      </c>
      <c r="T20" s="30">
        <f t="shared" si="6"/>
        <v>5179.703494086967</v>
      </c>
      <c r="U20" s="30">
        <f t="shared" si="6"/>
        <v>5743.388129209949</v>
      </c>
      <c r="V20" s="30">
        <f t="shared" si="6"/>
        <v>6363.441227845229</v>
      </c>
      <c r="W20" s="30">
        <f t="shared" si="6"/>
        <v>7045.499636344037</v>
      </c>
      <c r="X20" s="30">
        <f t="shared" si="6"/>
        <v>7795.763885692726</v>
      </c>
      <c r="Y20" s="30">
        <f t="shared" si="6"/>
        <v>8621.054559976286</v>
      </c>
      <c r="Z20" s="30">
        <f t="shared" si="6"/>
        <v>9528.8743016882</v>
      </c>
      <c r="AA20" s="30">
        <f t="shared" si="6"/>
        <v>10527.476017571305</v>
      </c>
      <c r="AB20" s="30">
        <f t="shared" si="6"/>
        <v>11625.937905042723</v>
      </c>
      <c r="AC20" s="30">
        <f t="shared" si="6"/>
        <v>12834.245981261281</v>
      </c>
      <c r="AD20" s="30">
        <f t="shared" si="6"/>
        <v>14163.384865101696</v>
      </c>
      <c r="AE20" s="30">
        <f t="shared" si="6"/>
        <v>15625.437637326151</v>
      </c>
      <c r="AF20" s="30">
        <f t="shared" si="6"/>
        <v>17233.69568677305</v>
      </c>
      <c r="AG20" s="30">
        <f t="shared" si="6"/>
        <v>19002.779541164644</v>
      </c>
      <c r="AH20" s="30">
        <f t="shared" si="6"/>
        <v>20948.77178099539</v>
      </c>
      <c r="AI20" s="30">
        <f t="shared" si="6"/>
        <v>23089.363244809218</v>
      </c>
      <c r="AJ20" s="30">
        <f t="shared" si="6"/>
        <v>25444.01385500442</v>
      </c>
      <c r="AK20" s="30">
        <f t="shared" si="6"/>
        <v>28034.12952621915</v>
      </c>
    </row>
    <row r="21" spans="1:37" s="40" customFormat="1" ht="47.25">
      <c r="A21" s="38">
        <v>4</v>
      </c>
      <c r="B21" s="37" t="s">
        <v>67</v>
      </c>
      <c r="C21" s="39">
        <f>+C20*10%</f>
        <v>65.8077142857143</v>
      </c>
      <c r="D21" s="39">
        <f aca="true" t="shared" si="7" ref="D21:Q21">+D20*10%</f>
        <v>76.95991428571429</v>
      </c>
      <c r="E21" s="39">
        <f t="shared" si="7"/>
        <v>89.22733428571428</v>
      </c>
      <c r="F21" s="39">
        <f t="shared" si="7"/>
        <v>102.7214962857143</v>
      </c>
      <c r="G21" s="39">
        <f t="shared" si="7"/>
        <v>117.56507448571429</v>
      </c>
      <c r="H21" s="39">
        <f t="shared" si="7"/>
        <v>133.89301050571427</v>
      </c>
      <c r="I21" s="39">
        <f t="shared" si="7"/>
        <v>151.85374012771425</v>
      </c>
      <c r="J21" s="39">
        <f t="shared" si="7"/>
        <v>171.61054271191426</v>
      </c>
      <c r="K21" s="39">
        <f t="shared" si="7"/>
        <v>193.34302555453425</v>
      </c>
      <c r="L21" s="39">
        <f t="shared" si="7"/>
        <v>217.24875668141627</v>
      </c>
      <c r="M21" s="39">
        <f t="shared" si="7"/>
        <v>243.54506092098646</v>
      </c>
      <c r="N21" s="39">
        <f t="shared" si="7"/>
        <v>272.4709955845137</v>
      </c>
      <c r="O21" s="39">
        <f t="shared" si="7"/>
        <v>304.2895237143936</v>
      </c>
      <c r="P21" s="39">
        <f t="shared" si="7"/>
        <v>339.28990465726156</v>
      </c>
      <c r="Q21" s="39">
        <f t="shared" si="7"/>
        <v>377.7903236944164</v>
      </c>
      <c r="R21" s="39">
        <f aca="true" t="shared" si="8" ref="R21:AK21">+R20*22%</f>
        <v>924.3097261976305</v>
      </c>
      <c r="S21" s="39">
        <f t="shared" si="8"/>
        <v>1026.7978416745361</v>
      </c>
      <c r="T21" s="39">
        <f t="shared" si="8"/>
        <v>1139.5347686991329</v>
      </c>
      <c r="U21" s="39">
        <f t="shared" si="8"/>
        <v>1263.5453884261888</v>
      </c>
      <c r="V21" s="39">
        <f t="shared" si="8"/>
        <v>1399.9570701259504</v>
      </c>
      <c r="W21" s="39">
        <f t="shared" si="8"/>
        <v>1550.009919995688</v>
      </c>
      <c r="X21" s="39">
        <f t="shared" si="8"/>
        <v>1715.0680548523997</v>
      </c>
      <c r="Y21" s="39">
        <f t="shared" si="8"/>
        <v>1896.632003194783</v>
      </c>
      <c r="Z21" s="39">
        <f t="shared" si="8"/>
        <v>2096.352346371404</v>
      </c>
      <c r="AA21" s="39">
        <f t="shared" si="8"/>
        <v>2316.044723865687</v>
      </c>
      <c r="AB21" s="39">
        <f t="shared" si="8"/>
        <v>2557.7063391093993</v>
      </c>
      <c r="AC21" s="39">
        <f t="shared" si="8"/>
        <v>2823.534115877482</v>
      </c>
      <c r="AD21" s="39">
        <f t="shared" si="8"/>
        <v>3115.944670322373</v>
      </c>
      <c r="AE21" s="39">
        <f t="shared" si="8"/>
        <v>3437.5962802117533</v>
      </c>
      <c r="AF21" s="39">
        <f t="shared" si="8"/>
        <v>3791.4130510900713</v>
      </c>
      <c r="AG21" s="39">
        <f t="shared" si="8"/>
        <v>4180.611499056222</v>
      </c>
      <c r="AH21" s="39">
        <f t="shared" si="8"/>
        <v>4608.729791818986</v>
      </c>
      <c r="AI21" s="39">
        <f t="shared" si="8"/>
        <v>5079.659913858028</v>
      </c>
      <c r="AJ21" s="39">
        <f t="shared" si="8"/>
        <v>5597.683048100973</v>
      </c>
      <c r="AK21" s="39">
        <f t="shared" si="8"/>
        <v>6167.508495768213</v>
      </c>
    </row>
    <row r="22" s="23" customFormat="1" ht="15.75"/>
    <row r="23" s="23" customFormat="1" ht="15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.28125" style="1" customWidth="1"/>
    <col min="2" max="2" width="18.7109375" style="1" customWidth="1"/>
    <col min="3" max="3" width="13.140625" style="1" customWidth="1"/>
    <col min="4" max="37" width="13.57421875" style="1" bestFit="1" customWidth="1"/>
    <col min="38" max="38" width="15.421875" style="1" customWidth="1"/>
    <col min="39" max="39" width="11.140625" style="1" bestFit="1" customWidth="1"/>
    <col min="40" max="16384" width="9.140625" style="1" customWidth="1"/>
  </cols>
  <sheetData>
    <row r="1" spans="3:6" ht="15">
      <c r="C1" s="52" t="s">
        <v>76</v>
      </c>
      <c r="D1" s="52"/>
      <c r="E1" s="52"/>
      <c r="F1" s="52"/>
    </row>
    <row r="2" spans="3:37" ht="15">
      <c r="C2" s="53" t="str">
        <f>LN!A2</f>
        <v>DỰ ÁN: CHỢ CỬA KHẨU QUỐC TẾ BỜ Y</v>
      </c>
      <c r="AK2" s="45" t="s">
        <v>59</v>
      </c>
    </row>
    <row r="3" spans="3:37" ht="15">
      <c r="C3" s="53"/>
      <c r="AK3" s="45"/>
    </row>
    <row r="4" spans="1:39" s="45" customFormat="1" ht="15">
      <c r="A4" s="55"/>
      <c r="B4" s="55"/>
      <c r="C4" s="55">
        <v>0</v>
      </c>
      <c r="D4" s="55">
        <v>1</v>
      </c>
      <c r="E4" s="55">
        <v>2</v>
      </c>
      <c r="F4" s="55">
        <v>3</v>
      </c>
      <c r="G4" s="55">
        <v>4</v>
      </c>
      <c r="H4" s="55">
        <v>5</v>
      </c>
      <c r="I4" s="55">
        <v>6</v>
      </c>
      <c r="J4" s="55">
        <v>7</v>
      </c>
      <c r="K4" s="55">
        <v>8</v>
      </c>
      <c r="L4" s="55">
        <v>9</v>
      </c>
      <c r="M4" s="55">
        <v>10</v>
      </c>
      <c r="N4" s="55">
        <v>11</v>
      </c>
      <c r="O4" s="55">
        <v>12</v>
      </c>
      <c r="P4" s="55">
        <v>13</v>
      </c>
      <c r="Q4" s="55">
        <v>14</v>
      </c>
      <c r="R4" s="55">
        <v>15</v>
      </c>
      <c r="S4" s="55">
        <v>16</v>
      </c>
      <c r="T4" s="55">
        <v>17</v>
      </c>
      <c r="U4" s="55">
        <v>18</v>
      </c>
      <c r="V4" s="55">
        <v>19</v>
      </c>
      <c r="W4" s="55">
        <v>20</v>
      </c>
      <c r="X4" s="55">
        <v>21</v>
      </c>
      <c r="Y4" s="55">
        <v>22</v>
      </c>
      <c r="Z4" s="55">
        <v>23</v>
      </c>
      <c r="AA4" s="55">
        <v>24</v>
      </c>
      <c r="AB4" s="55">
        <v>25</v>
      </c>
      <c r="AC4" s="55">
        <v>26</v>
      </c>
      <c r="AD4" s="55">
        <v>27</v>
      </c>
      <c r="AE4" s="55">
        <v>28</v>
      </c>
      <c r="AF4" s="55">
        <v>29</v>
      </c>
      <c r="AG4" s="55">
        <v>30</v>
      </c>
      <c r="AH4" s="55">
        <v>31</v>
      </c>
      <c r="AI4" s="55">
        <v>32</v>
      </c>
      <c r="AJ4" s="55">
        <v>33</v>
      </c>
      <c r="AK4" s="55">
        <v>34</v>
      </c>
      <c r="AL4" s="55">
        <v>35</v>
      </c>
      <c r="AM4" s="55"/>
    </row>
    <row r="5" spans="1:39" s="5" customFormat="1" ht="14.25">
      <c r="A5" s="54" t="s">
        <v>0</v>
      </c>
      <c r="B5" s="54" t="s">
        <v>38</v>
      </c>
      <c r="C5" s="54" t="s">
        <v>1</v>
      </c>
      <c r="D5" s="54" t="s">
        <v>2</v>
      </c>
      <c r="E5" s="54" t="s">
        <v>3</v>
      </c>
      <c r="F5" s="54" t="s">
        <v>4</v>
      </c>
      <c r="G5" s="54" t="s">
        <v>5</v>
      </c>
      <c r="H5" s="54" t="s">
        <v>6</v>
      </c>
      <c r="I5" s="54" t="s">
        <v>7</v>
      </c>
      <c r="J5" s="54" t="s">
        <v>8</v>
      </c>
      <c r="K5" s="54" t="s">
        <v>9</v>
      </c>
      <c r="L5" s="54" t="s">
        <v>10</v>
      </c>
      <c r="M5" s="54" t="s">
        <v>11</v>
      </c>
      <c r="N5" s="54" t="s">
        <v>12</v>
      </c>
      <c r="O5" s="54" t="s">
        <v>13</v>
      </c>
      <c r="P5" s="54" t="s">
        <v>14</v>
      </c>
      <c r="Q5" s="54" t="s">
        <v>15</v>
      </c>
      <c r="R5" s="54" t="s">
        <v>16</v>
      </c>
      <c r="S5" s="54" t="s">
        <v>17</v>
      </c>
      <c r="T5" s="54" t="s">
        <v>18</v>
      </c>
      <c r="U5" s="54" t="s">
        <v>19</v>
      </c>
      <c r="V5" s="54" t="s">
        <v>20</v>
      </c>
      <c r="W5" s="54" t="s">
        <v>21</v>
      </c>
      <c r="X5" s="54" t="s">
        <v>22</v>
      </c>
      <c r="Y5" s="54" t="s">
        <v>23</v>
      </c>
      <c r="Z5" s="54" t="s">
        <v>24</v>
      </c>
      <c r="AA5" s="54" t="s">
        <v>25</v>
      </c>
      <c r="AB5" s="54" t="s">
        <v>26</v>
      </c>
      <c r="AC5" s="54" t="s">
        <v>27</v>
      </c>
      <c r="AD5" s="54" t="s">
        <v>28</v>
      </c>
      <c r="AE5" s="54" t="s">
        <v>29</v>
      </c>
      <c r="AF5" s="54" t="s">
        <v>30</v>
      </c>
      <c r="AG5" s="54" t="s">
        <v>31</v>
      </c>
      <c r="AH5" s="54" t="s">
        <v>32</v>
      </c>
      <c r="AI5" s="54" t="s">
        <v>33</v>
      </c>
      <c r="AJ5" s="54" t="s">
        <v>34</v>
      </c>
      <c r="AK5" s="54" t="s">
        <v>35</v>
      </c>
      <c r="AL5" s="54" t="s">
        <v>36</v>
      </c>
      <c r="AM5" s="54" t="s">
        <v>42</v>
      </c>
    </row>
    <row r="6" spans="1:39" s="5" customFormat="1" ht="15">
      <c r="A6" s="14" t="s">
        <v>39</v>
      </c>
      <c r="B6" s="15" t="s">
        <v>52</v>
      </c>
      <c r="C6" s="16">
        <f>+C7+C8</f>
        <v>16000</v>
      </c>
      <c r="D6" s="16">
        <f aca="true" t="shared" si="0" ref="D6:AL6">SUM(D7:D9)</f>
        <v>690.9505714285714</v>
      </c>
      <c r="E6" s="16">
        <f t="shared" si="0"/>
        <v>718.9027714285713</v>
      </c>
      <c r="F6" s="16">
        <f t="shared" si="0"/>
        <v>749.6501914285715</v>
      </c>
      <c r="G6" s="16">
        <f t="shared" si="0"/>
        <v>783.4723534285715</v>
      </c>
      <c r="H6" s="16">
        <f t="shared" si="0"/>
        <v>820.6767316285714</v>
      </c>
      <c r="I6" s="16">
        <f t="shared" si="0"/>
        <v>861.6015476485715</v>
      </c>
      <c r="J6" s="16">
        <f t="shared" si="0"/>
        <v>906.6188452705715</v>
      </c>
      <c r="K6" s="16">
        <f t="shared" si="0"/>
        <v>956.1378726547715</v>
      </c>
      <c r="L6" s="16">
        <f t="shared" si="0"/>
        <v>1010.6088027773914</v>
      </c>
      <c r="M6" s="16">
        <f t="shared" si="0"/>
        <v>1070.5268259122734</v>
      </c>
      <c r="N6" s="16">
        <f t="shared" si="0"/>
        <v>1136.4366513606437</v>
      </c>
      <c r="O6" s="16">
        <f t="shared" si="0"/>
        <v>1208.937459353851</v>
      </c>
      <c r="P6" s="16">
        <f t="shared" si="0"/>
        <v>1288.6883481463788</v>
      </c>
      <c r="Q6" s="16">
        <f t="shared" si="0"/>
        <v>1376.4143258181596</v>
      </c>
      <c r="R6" s="16">
        <f t="shared" si="0"/>
        <v>1472.9129012571186</v>
      </c>
      <c r="S6" s="16">
        <f t="shared" si="0"/>
        <v>2083.230275802317</v>
      </c>
      <c r="T6" s="16">
        <f t="shared" si="0"/>
        <v>2255.8961605254053</v>
      </c>
      <c r="U6" s="16">
        <f t="shared" si="0"/>
        <v>2445.8286337208037</v>
      </c>
      <c r="V6" s="16">
        <f t="shared" si="0"/>
        <v>2654.7543542357407</v>
      </c>
      <c r="W6" s="16">
        <f t="shared" si="0"/>
        <v>2884.572646802172</v>
      </c>
      <c r="X6" s="16">
        <f t="shared" si="0"/>
        <v>3137.372768625246</v>
      </c>
      <c r="Y6" s="16">
        <f t="shared" si="0"/>
        <v>3415.4529026306277</v>
      </c>
      <c r="Z6" s="16">
        <f t="shared" si="0"/>
        <v>3721.341050036548</v>
      </c>
      <c r="AA6" s="16">
        <f t="shared" si="0"/>
        <v>4057.81801218306</v>
      </c>
      <c r="AB6" s="16">
        <f t="shared" si="0"/>
        <v>4427.942670544223</v>
      </c>
      <c r="AC6" s="16">
        <f t="shared" si="0"/>
        <v>4835.079794741503</v>
      </c>
      <c r="AD6" s="16">
        <f t="shared" si="0"/>
        <v>5282.930631358509</v>
      </c>
      <c r="AE6" s="16">
        <f t="shared" si="0"/>
        <v>5775.566551637218</v>
      </c>
      <c r="AF6" s="16">
        <f t="shared" si="0"/>
        <v>6317.466063943797</v>
      </c>
      <c r="AG6" s="16">
        <f t="shared" si="0"/>
        <v>6913.555527481034</v>
      </c>
      <c r="AH6" s="16">
        <f t="shared" si="0"/>
        <v>7569.253937371996</v>
      </c>
      <c r="AI6" s="16">
        <f t="shared" si="0"/>
        <v>8290.522188252053</v>
      </c>
      <c r="AJ6" s="16">
        <f t="shared" si="0"/>
        <v>9083.917264220114</v>
      </c>
      <c r="AK6" s="16">
        <f t="shared" si="0"/>
        <v>9956.651847784982</v>
      </c>
      <c r="AL6" s="16">
        <f t="shared" si="0"/>
        <v>10916.659889706338</v>
      </c>
      <c r="AM6" s="21"/>
    </row>
    <row r="7" spans="1:39" ht="30">
      <c r="A7" s="6">
        <v>1</v>
      </c>
      <c r="B7" s="7" t="s">
        <v>37</v>
      </c>
      <c r="C7" s="8">
        <f>+LN!D4/1000000</f>
        <v>16000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17"/>
    </row>
    <row r="8" spans="1:40" ht="15">
      <c r="A8" s="9">
        <v>2</v>
      </c>
      <c r="B8" s="9" t="s">
        <v>56</v>
      </c>
      <c r="C8" s="10"/>
      <c r="D8" s="46">
        <f>+LN!C15</f>
        <v>625.1428571428571</v>
      </c>
      <c r="E8" s="46">
        <f>+LN!D15</f>
        <v>641.9428571428571</v>
      </c>
      <c r="F8" s="46">
        <f>+LN!E15</f>
        <v>660.4228571428572</v>
      </c>
      <c r="G8" s="46">
        <f>+LN!F15</f>
        <v>680.7508571428572</v>
      </c>
      <c r="H8" s="46">
        <f>+LN!G15</f>
        <v>703.1116571428571</v>
      </c>
      <c r="I8" s="46">
        <f>+LN!H15</f>
        <v>727.7085371428572</v>
      </c>
      <c r="J8" s="46">
        <f>+LN!I15</f>
        <v>754.7651051428572</v>
      </c>
      <c r="K8" s="46">
        <f>+LN!J15</f>
        <v>784.5273299428572</v>
      </c>
      <c r="L8" s="46">
        <f>+LN!K15</f>
        <v>817.2657772228571</v>
      </c>
      <c r="M8" s="46">
        <f>+LN!L15</f>
        <v>853.2780692308571</v>
      </c>
      <c r="N8" s="46">
        <f>+LN!M15</f>
        <v>892.8915904396573</v>
      </c>
      <c r="O8" s="46">
        <f>+LN!N15</f>
        <v>936.4664637693372</v>
      </c>
      <c r="P8" s="46">
        <f>+LN!O15</f>
        <v>984.3988244319852</v>
      </c>
      <c r="Q8" s="46">
        <f>+LN!P15</f>
        <v>1037.124421160898</v>
      </c>
      <c r="R8" s="46">
        <f>+LN!Q15</f>
        <v>1095.1225775627022</v>
      </c>
      <c r="S8" s="46">
        <f>+LN!R15</f>
        <v>1158.9205496046866</v>
      </c>
      <c r="T8" s="46">
        <f>+LN!S15</f>
        <v>1229.0983188508694</v>
      </c>
      <c r="U8" s="46">
        <f>+LN!T15</f>
        <v>1306.2938650216706</v>
      </c>
      <c r="V8" s="46">
        <f>+LN!U15</f>
        <v>1391.2089658095522</v>
      </c>
      <c r="W8" s="46">
        <f>+LN!V15</f>
        <v>1484.6155766762217</v>
      </c>
      <c r="X8" s="46">
        <f>+LN!W15</f>
        <v>1587.362848629558</v>
      </c>
      <c r="Y8" s="46">
        <f>+LN!X15</f>
        <v>1700.384847778228</v>
      </c>
      <c r="Z8" s="46">
        <f>+LN!Y15</f>
        <v>1824.7090468417653</v>
      </c>
      <c r="AA8" s="46">
        <f>+LN!Z15</f>
        <v>1961.4656658116558</v>
      </c>
      <c r="AB8" s="46">
        <f>+LN!AA15</f>
        <v>2111.897946678536</v>
      </c>
      <c r="AC8" s="46">
        <f>+LN!AB15</f>
        <v>2277.3734556321033</v>
      </c>
      <c r="AD8" s="46">
        <f>+LN!AC15</f>
        <v>2459.396515481028</v>
      </c>
      <c r="AE8" s="46">
        <f>+LN!AD15</f>
        <v>2659.6218813148453</v>
      </c>
      <c r="AF8" s="46">
        <f>+LN!AE15</f>
        <v>2879.869783732044</v>
      </c>
      <c r="AG8" s="46">
        <f>+LN!AF15</f>
        <v>3122.142476390963</v>
      </c>
      <c r="AH8" s="46">
        <f>+LN!AG15</f>
        <v>3388.6424383157737</v>
      </c>
      <c r="AI8" s="46">
        <f>+LN!AH15</f>
        <v>3681.7923964330657</v>
      </c>
      <c r="AJ8" s="46">
        <f>+LN!AI15</f>
        <v>4004.257350362086</v>
      </c>
      <c r="AK8" s="46">
        <f>+LN!AJ15</f>
        <v>4358.968799684009</v>
      </c>
      <c r="AL8" s="46">
        <f>+LN!AK15</f>
        <v>4749.151393938124</v>
      </c>
      <c r="AM8" s="18"/>
      <c r="AN8" s="13"/>
    </row>
    <row r="9" spans="1:40" ht="30">
      <c r="A9" s="9">
        <v>3</v>
      </c>
      <c r="B9" s="9" t="s">
        <v>50</v>
      </c>
      <c r="C9" s="10"/>
      <c r="D9" s="46">
        <f>+LN!C21</f>
        <v>65.8077142857143</v>
      </c>
      <c r="E9" s="46">
        <f>+LN!D21</f>
        <v>76.95991428571429</v>
      </c>
      <c r="F9" s="46">
        <f>+LN!E21</f>
        <v>89.22733428571428</v>
      </c>
      <c r="G9" s="46">
        <f>+LN!F21</f>
        <v>102.7214962857143</v>
      </c>
      <c r="H9" s="46">
        <f>+LN!G21</f>
        <v>117.56507448571429</v>
      </c>
      <c r="I9" s="46">
        <f>+LN!H21</f>
        <v>133.89301050571427</v>
      </c>
      <c r="J9" s="46">
        <f>+LN!I21</f>
        <v>151.85374012771425</v>
      </c>
      <c r="K9" s="46">
        <f>+LN!J21</f>
        <v>171.61054271191426</v>
      </c>
      <c r="L9" s="46">
        <f>+LN!K21</f>
        <v>193.34302555453425</v>
      </c>
      <c r="M9" s="46">
        <f>+LN!L21</f>
        <v>217.24875668141627</v>
      </c>
      <c r="N9" s="46">
        <f>+LN!M21</f>
        <v>243.54506092098646</v>
      </c>
      <c r="O9" s="46">
        <f>+LN!N21</f>
        <v>272.4709955845137</v>
      </c>
      <c r="P9" s="46">
        <f>+LN!O21</f>
        <v>304.2895237143936</v>
      </c>
      <c r="Q9" s="46">
        <f>+LN!P21</f>
        <v>339.28990465726156</v>
      </c>
      <c r="R9" s="46">
        <f>+LN!Q21</f>
        <v>377.7903236944164</v>
      </c>
      <c r="S9" s="46">
        <f>+LN!R21</f>
        <v>924.3097261976305</v>
      </c>
      <c r="T9" s="46">
        <f>+LN!S21</f>
        <v>1026.7978416745361</v>
      </c>
      <c r="U9" s="46">
        <f>+LN!T21</f>
        <v>1139.5347686991329</v>
      </c>
      <c r="V9" s="46">
        <f>+LN!U21</f>
        <v>1263.5453884261888</v>
      </c>
      <c r="W9" s="46">
        <f>+LN!V21</f>
        <v>1399.9570701259504</v>
      </c>
      <c r="X9" s="46">
        <f>+LN!W21</f>
        <v>1550.009919995688</v>
      </c>
      <c r="Y9" s="46">
        <f>+LN!X21</f>
        <v>1715.0680548523997</v>
      </c>
      <c r="Z9" s="46">
        <f>+LN!Y21</f>
        <v>1896.632003194783</v>
      </c>
      <c r="AA9" s="46">
        <f>+LN!Z21</f>
        <v>2096.352346371404</v>
      </c>
      <c r="AB9" s="46">
        <f>+LN!AA21</f>
        <v>2316.044723865687</v>
      </c>
      <c r="AC9" s="46">
        <f>+LN!AB21</f>
        <v>2557.7063391093993</v>
      </c>
      <c r="AD9" s="46">
        <f>+LN!AC21</f>
        <v>2823.534115877482</v>
      </c>
      <c r="AE9" s="46">
        <f>+LN!AD21</f>
        <v>3115.944670322373</v>
      </c>
      <c r="AF9" s="46">
        <f>+LN!AE21</f>
        <v>3437.5962802117533</v>
      </c>
      <c r="AG9" s="46">
        <f>+LN!AF21</f>
        <v>3791.4130510900713</v>
      </c>
      <c r="AH9" s="46">
        <f>+LN!AG21</f>
        <v>4180.611499056222</v>
      </c>
      <c r="AI9" s="46">
        <f>+LN!AH21</f>
        <v>4608.729791818986</v>
      </c>
      <c r="AJ9" s="46">
        <f>+LN!AI21</f>
        <v>5079.659913858028</v>
      </c>
      <c r="AK9" s="46">
        <f>+LN!AJ21</f>
        <v>5597.683048100973</v>
      </c>
      <c r="AL9" s="46">
        <f>+LN!AK21</f>
        <v>6167.508495768213</v>
      </c>
      <c r="AM9" s="18"/>
      <c r="AN9" s="13"/>
    </row>
    <row r="10" spans="1:39" s="4" customFormat="1" ht="15">
      <c r="A10" s="11" t="s">
        <v>40</v>
      </c>
      <c r="B10" s="11" t="s">
        <v>53</v>
      </c>
      <c r="C10" s="12"/>
      <c r="D10" s="12">
        <f>+LN!C14</f>
        <v>1283.22</v>
      </c>
      <c r="E10" s="12">
        <f>+LN!D14</f>
        <v>1411.542</v>
      </c>
      <c r="F10" s="12">
        <f>+LN!E14</f>
        <v>1552.6961999999999</v>
      </c>
      <c r="G10" s="12">
        <f>+LN!F14</f>
        <v>1707.96582</v>
      </c>
      <c r="H10" s="12">
        <f>+LN!G14</f>
        <v>1878.7624019999998</v>
      </c>
      <c r="I10" s="12">
        <f>+LN!H14</f>
        <v>2066.6386421999996</v>
      </c>
      <c r="J10" s="12">
        <f>+LN!I14</f>
        <v>2273.3025064199996</v>
      </c>
      <c r="K10" s="12">
        <f>+LN!J14</f>
        <v>2500.6327570619997</v>
      </c>
      <c r="L10" s="12">
        <f>+LN!K14</f>
        <v>2750.6960327681995</v>
      </c>
      <c r="M10" s="12">
        <f>+LN!L14</f>
        <v>3025.7656360450196</v>
      </c>
      <c r="N10" s="12">
        <f>+LN!M14</f>
        <v>3328.3421996495217</v>
      </c>
      <c r="O10" s="12">
        <f>+LN!N14</f>
        <v>3661.176419614474</v>
      </c>
      <c r="P10" s="12">
        <f>+LN!O14</f>
        <v>4027.2940615759217</v>
      </c>
      <c r="Q10" s="12">
        <f>+LN!P14</f>
        <v>4430.023467733514</v>
      </c>
      <c r="R10" s="12">
        <f>+LN!Q14</f>
        <v>4873.025814506866</v>
      </c>
      <c r="S10" s="12">
        <f>+LN!R14</f>
        <v>5360.328395957552</v>
      </c>
      <c r="T10" s="12">
        <f>+LN!S14</f>
        <v>5896.361235553307</v>
      </c>
      <c r="U10" s="12">
        <f>+LN!T14</f>
        <v>6485.997359108637</v>
      </c>
      <c r="V10" s="12">
        <f>+LN!U14</f>
        <v>7134.597095019501</v>
      </c>
      <c r="W10" s="12">
        <f>+LN!V14</f>
        <v>7848.05680452145</v>
      </c>
      <c r="X10" s="12">
        <f>+LN!W14</f>
        <v>8632.862484973595</v>
      </c>
      <c r="Y10" s="12">
        <f>+LN!X14</f>
        <v>9496.148733470955</v>
      </c>
      <c r="Z10" s="12">
        <f>+LN!Y14</f>
        <v>10445.76360681805</v>
      </c>
      <c r="AA10" s="12">
        <f>+LN!Z14</f>
        <v>11490.339967499856</v>
      </c>
      <c r="AB10" s="12">
        <f>+LN!AA14</f>
        <v>12639.373964249842</v>
      </c>
      <c r="AC10" s="12">
        <f>+LN!AB14</f>
        <v>13903.311360674827</v>
      </c>
      <c r="AD10" s="12">
        <f>+LN!AC14</f>
        <v>15293.64249674231</v>
      </c>
      <c r="AE10" s="12">
        <f>+LN!AD14</f>
        <v>16823.00674641654</v>
      </c>
      <c r="AF10" s="12">
        <f>+LN!AE14</f>
        <v>18505.307421058194</v>
      </c>
      <c r="AG10" s="12">
        <f>+LN!AF14</f>
        <v>20355.838163164015</v>
      </c>
      <c r="AH10" s="12">
        <f>+LN!AG14</f>
        <v>22391.421979480416</v>
      </c>
      <c r="AI10" s="12">
        <f>+LN!AH14</f>
        <v>24630.564177428456</v>
      </c>
      <c r="AJ10" s="12">
        <f>+LN!AI14</f>
        <v>27093.620595171302</v>
      </c>
      <c r="AK10" s="12">
        <f>+LN!AJ14</f>
        <v>29802.982654688432</v>
      </c>
      <c r="AL10" s="12">
        <f>+LN!AK14</f>
        <v>32783.280920157275</v>
      </c>
      <c r="AM10" s="19"/>
    </row>
    <row r="11" spans="1:39" s="4" customFormat="1" ht="28.5">
      <c r="A11" s="11" t="s">
        <v>43</v>
      </c>
      <c r="B11" s="11" t="s">
        <v>41</v>
      </c>
      <c r="C11" s="12">
        <f aca="true" t="shared" si="1" ref="C11:AL11">C10-C6</f>
        <v>-16000</v>
      </c>
      <c r="D11" s="12">
        <f t="shared" si="1"/>
        <v>592.2694285714286</v>
      </c>
      <c r="E11" s="12">
        <f t="shared" si="1"/>
        <v>692.6392285714286</v>
      </c>
      <c r="F11" s="12">
        <f t="shared" si="1"/>
        <v>803.0460085714284</v>
      </c>
      <c r="G11" s="12">
        <f t="shared" si="1"/>
        <v>924.4934665714284</v>
      </c>
      <c r="H11" s="12">
        <f t="shared" si="1"/>
        <v>1058.0856703714285</v>
      </c>
      <c r="I11" s="12">
        <f t="shared" si="1"/>
        <v>1205.0370945514283</v>
      </c>
      <c r="J11" s="12">
        <f t="shared" si="1"/>
        <v>1366.6836611494282</v>
      </c>
      <c r="K11" s="12">
        <f t="shared" si="1"/>
        <v>1544.4948844072283</v>
      </c>
      <c r="L11" s="12">
        <f t="shared" si="1"/>
        <v>1740.0872299908083</v>
      </c>
      <c r="M11" s="12">
        <f t="shared" si="1"/>
        <v>1955.2388101327463</v>
      </c>
      <c r="N11" s="12">
        <f t="shared" si="1"/>
        <v>2191.905548288878</v>
      </c>
      <c r="O11" s="12">
        <f t="shared" si="1"/>
        <v>2452.238960260623</v>
      </c>
      <c r="P11" s="12">
        <f t="shared" si="1"/>
        <v>2738.605713429543</v>
      </c>
      <c r="Q11" s="12">
        <f t="shared" si="1"/>
        <v>3053.6091419153545</v>
      </c>
      <c r="R11" s="12">
        <f t="shared" si="1"/>
        <v>3400.112913249747</v>
      </c>
      <c r="S11" s="12">
        <f t="shared" si="1"/>
        <v>3277.098120155235</v>
      </c>
      <c r="T11" s="12">
        <f t="shared" si="1"/>
        <v>3640.4650750279015</v>
      </c>
      <c r="U11" s="12">
        <f t="shared" si="1"/>
        <v>4040.1687253878335</v>
      </c>
      <c r="V11" s="12">
        <f t="shared" si="1"/>
        <v>4479.84274078376</v>
      </c>
      <c r="W11" s="12">
        <f t="shared" si="1"/>
        <v>4963.484157719278</v>
      </c>
      <c r="X11" s="12">
        <f t="shared" si="1"/>
        <v>5495.489716348349</v>
      </c>
      <c r="Y11" s="12">
        <f t="shared" si="1"/>
        <v>6080.695830840326</v>
      </c>
      <c r="Z11" s="12">
        <f t="shared" si="1"/>
        <v>6724.422556781503</v>
      </c>
      <c r="AA11" s="12">
        <f t="shared" si="1"/>
        <v>7432.521955316796</v>
      </c>
      <c r="AB11" s="12">
        <f t="shared" si="1"/>
        <v>8211.43129370562</v>
      </c>
      <c r="AC11" s="12">
        <f t="shared" si="1"/>
        <v>9068.231565933324</v>
      </c>
      <c r="AD11" s="12">
        <f t="shared" si="1"/>
        <v>10010.7118653838</v>
      </c>
      <c r="AE11" s="12">
        <f t="shared" si="1"/>
        <v>11047.440194779323</v>
      </c>
      <c r="AF11" s="12">
        <f t="shared" si="1"/>
        <v>12187.841357114397</v>
      </c>
      <c r="AG11" s="12">
        <f t="shared" si="1"/>
        <v>13442.282635682981</v>
      </c>
      <c r="AH11" s="12">
        <f t="shared" si="1"/>
        <v>14822.16804210842</v>
      </c>
      <c r="AI11" s="12">
        <f t="shared" si="1"/>
        <v>16340.041989176403</v>
      </c>
      <c r="AJ11" s="12">
        <f t="shared" si="1"/>
        <v>18009.70333095119</v>
      </c>
      <c r="AK11" s="12">
        <f t="shared" si="1"/>
        <v>19846.33080690345</v>
      </c>
      <c r="AL11" s="12">
        <f t="shared" si="1"/>
        <v>21866.621030450937</v>
      </c>
      <c r="AM11" s="19"/>
    </row>
    <row r="12" spans="1:39" s="4" customFormat="1" ht="28.5">
      <c r="A12" s="11"/>
      <c r="B12" s="11" t="s">
        <v>54</v>
      </c>
      <c r="C12" s="12">
        <f>+C11</f>
        <v>-16000</v>
      </c>
      <c r="D12" s="33">
        <f>+C12+D11</f>
        <v>-15407.730571428572</v>
      </c>
      <c r="E12" s="33">
        <f aca="true" t="shared" si="2" ref="E12:AL12">+D12+E11</f>
        <v>-14715.091342857144</v>
      </c>
      <c r="F12" s="33">
        <f t="shared" si="2"/>
        <v>-13912.045334285716</v>
      </c>
      <c r="G12" s="33">
        <f t="shared" si="2"/>
        <v>-12987.551867714288</v>
      </c>
      <c r="H12" s="33">
        <f t="shared" si="2"/>
        <v>-11929.46619734286</v>
      </c>
      <c r="I12" s="33">
        <f t="shared" si="2"/>
        <v>-10724.429102791431</v>
      </c>
      <c r="J12" s="33">
        <f t="shared" si="2"/>
        <v>-9357.745441642004</v>
      </c>
      <c r="K12" s="33">
        <f t="shared" si="2"/>
        <v>-7813.250557234776</v>
      </c>
      <c r="L12" s="33">
        <f t="shared" si="2"/>
        <v>-6073.1633272439685</v>
      </c>
      <c r="M12" s="33">
        <f t="shared" si="2"/>
        <v>-4117.9245171112225</v>
      </c>
      <c r="N12" s="33">
        <f t="shared" si="2"/>
        <v>-1926.0189688223445</v>
      </c>
      <c r="O12" s="33">
        <f t="shared" si="2"/>
        <v>526.2199914382786</v>
      </c>
      <c r="P12" s="33">
        <f t="shared" si="2"/>
        <v>3264.8257048678215</v>
      </c>
      <c r="Q12" s="33">
        <f t="shared" si="2"/>
        <v>6318.434846783176</v>
      </c>
      <c r="R12" s="33">
        <f t="shared" si="2"/>
        <v>9718.547760032923</v>
      </c>
      <c r="S12" s="33">
        <f t="shared" si="2"/>
        <v>12995.645880188158</v>
      </c>
      <c r="T12" s="33">
        <f t="shared" si="2"/>
        <v>16636.11095521606</v>
      </c>
      <c r="U12" s="33">
        <f t="shared" si="2"/>
        <v>20676.279680603893</v>
      </c>
      <c r="V12" s="33">
        <f t="shared" si="2"/>
        <v>25156.122421387652</v>
      </c>
      <c r="W12" s="33">
        <f t="shared" si="2"/>
        <v>30119.60657910693</v>
      </c>
      <c r="X12" s="33">
        <f t="shared" si="2"/>
        <v>35615.09629545528</v>
      </c>
      <c r="Y12" s="33">
        <f t="shared" si="2"/>
        <v>41695.79212629561</v>
      </c>
      <c r="Z12" s="33">
        <f t="shared" si="2"/>
        <v>48420.21468307711</v>
      </c>
      <c r="AA12" s="33">
        <f t="shared" si="2"/>
        <v>55852.73663839391</v>
      </c>
      <c r="AB12" s="33">
        <f t="shared" si="2"/>
        <v>64064.16793209953</v>
      </c>
      <c r="AC12" s="33">
        <f t="shared" si="2"/>
        <v>73132.39949803286</v>
      </c>
      <c r="AD12" s="33">
        <f t="shared" si="2"/>
        <v>83143.11136341665</v>
      </c>
      <c r="AE12" s="33">
        <f t="shared" si="2"/>
        <v>94190.55155819598</v>
      </c>
      <c r="AF12" s="33">
        <f t="shared" si="2"/>
        <v>106378.39291531037</v>
      </c>
      <c r="AG12" s="33">
        <f t="shared" si="2"/>
        <v>119820.67555099334</v>
      </c>
      <c r="AH12" s="33">
        <f t="shared" si="2"/>
        <v>134642.84359310177</v>
      </c>
      <c r="AI12" s="33">
        <f t="shared" si="2"/>
        <v>150982.8855822782</v>
      </c>
      <c r="AJ12" s="33">
        <f t="shared" si="2"/>
        <v>168992.58891322938</v>
      </c>
      <c r="AK12" s="33">
        <f t="shared" si="2"/>
        <v>188838.91972013284</v>
      </c>
      <c r="AL12" s="33">
        <f t="shared" si="2"/>
        <v>210705.54075058378</v>
      </c>
      <c r="AM12" s="19"/>
    </row>
    <row r="13" spans="1:39" ht="15">
      <c r="A13" s="20" t="s">
        <v>44</v>
      </c>
      <c r="B13" s="41" t="s">
        <v>57</v>
      </c>
      <c r="C13" s="18"/>
      <c r="D13" s="10">
        <f>NPV(E18,D11:AL11)+C11</f>
        <v>9646.558849522036</v>
      </c>
      <c r="E13" s="10"/>
      <c r="F13" s="10"/>
      <c r="G13" s="10"/>
      <c r="H13" s="46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8"/>
    </row>
    <row r="14" spans="1:39" ht="15">
      <c r="A14" s="20" t="s">
        <v>45</v>
      </c>
      <c r="B14" s="42" t="s">
        <v>55</v>
      </c>
      <c r="C14" s="10">
        <f>C10-C7</f>
        <v>-16000</v>
      </c>
      <c r="D14" s="10">
        <f aca="true" t="shared" si="3" ref="D14:AL14">(D10-D6)/(1+$E$19)^D4</f>
        <v>524.1322376738307</v>
      </c>
      <c r="E14" s="10">
        <f t="shared" si="3"/>
        <v>542.438114630299</v>
      </c>
      <c r="F14" s="10">
        <f t="shared" si="3"/>
        <v>556.5511665568844</v>
      </c>
      <c r="G14" s="10">
        <f t="shared" si="3"/>
        <v>567.009156665485</v>
      </c>
      <c r="H14" s="10">
        <f t="shared" si="3"/>
        <v>574.2865107327302</v>
      </c>
      <c r="I14" s="10">
        <f t="shared" si="3"/>
        <v>578.801642757252</v>
      </c>
      <c r="J14" s="10">
        <f t="shared" si="3"/>
        <v>580.9234368055102</v>
      </c>
      <c r="K14" s="10">
        <f t="shared" si="3"/>
        <v>580.9769821493448</v>
      </c>
      <c r="L14" s="10">
        <f t="shared" si="3"/>
        <v>579.2486476265441</v>
      </c>
      <c r="M14" s="10">
        <f t="shared" si="3"/>
        <v>575.9905712690969</v>
      </c>
      <c r="N14" s="10">
        <f t="shared" si="3"/>
        <v>571.4246324946107</v>
      </c>
      <c r="O14" s="10">
        <f t="shared" si="3"/>
        <v>565.7459664137401</v>
      </c>
      <c r="P14" s="10">
        <f t="shared" si="3"/>
        <v>559.1260729546036</v>
      </c>
      <c r="Q14" s="10">
        <f t="shared" si="3"/>
        <v>551.7155674415854</v>
      </c>
      <c r="R14" s="10">
        <f t="shared" si="3"/>
        <v>543.6466138999281</v>
      </c>
      <c r="S14" s="10">
        <f t="shared" si="3"/>
        <v>463.69706726103374</v>
      </c>
      <c r="T14" s="10">
        <f t="shared" si="3"/>
        <v>455.85143866068995</v>
      </c>
      <c r="U14" s="10">
        <f t="shared" si="3"/>
        <v>447.70043852665043</v>
      </c>
      <c r="V14" s="10">
        <f t="shared" si="3"/>
        <v>439.31126799043216</v>
      </c>
      <c r="W14" s="10">
        <f t="shared" si="3"/>
        <v>430.7425456668336</v>
      </c>
      <c r="X14" s="10">
        <f t="shared" si="3"/>
        <v>422.0453176270036</v>
      </c>
      <c r="Y14" s="10">
        <f t="shared" si="3"/>
        <v>413.26395057981244</v>
      </c>
      <c r="Z14" s="10">
        <f t="shared" si="3"/>
        <v>404.4369217136746</v>
      </c>
      <c r="AA14" s="10">
        <f t="shared" si="3"/>
        <v>395.5975171029493</v>
      </c>
      <c r="AB14" s="10">
        <f t="shared" si="3"/>
        <v>386.7744492131387</v>
      </c>
      <c r="AC14" s="10">
        <f t="shared" si="3"/>
        <v>377.99240282679443</v>
      </c>
      <c r="AD14" s="10">
        <f t="shared" si="3"/>
        <v>369.27251763922845</v>
      </c>
      <c r="AE14" s="10">
        <f t="shared" si="3"/>
        <v>360.6328148237255</v>
      </c>
      <c r="AF14" s="10">
        <f t="shared" si="3"/>
        <v>352.08857402580406</v>
      </c>
      <c r="AG14" s="10">
        <f t="shared" si="3"/>
        <v>343.65266650257286</v>
      </c>
      <c r="AH14" s="10">
        <f t="shared" si="3"/>
        <v>335.3358494652836</v>
      </c>
      <c r="AI14" s="10">
        <f t="shared" si="3"/>
        <v>327.14702610093815</v>
      </c>
      <c r="AJ14" s="10">
        <f t="shared" si="3"/>
        <v>319.09347523354563</v>
      </c>
      <c r="AK14" s="10">
        <f t="shared" si="3"/>
        <v>311.1810541296669</v>
      </c>
      <c r="AL14" s="10">
        <f t="shared" si="3"/>
        <v>303.414377549377</v>
      </c>
      <c r="AM14" s="19">
        <f>SUM(C14:AL14)</f>
        <v>111.24899271059934</v>
      </c>
    </row>
    <row r="15" spans="1:39" ht="15">
      <c r="A15" s="35" t="s">
        <v>46</v>
      </c>
      <c r="B15" s="43" t="s">
        <v>49</v>
      </c>
      <c r="C15" s="56" t="s">
        <v>77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8"/>
      <c r="AM15" s="31"/>
    </row>
    <row r="16" spans="3:38" ht="15">
      <c r="C16" s="2">
        <f>+AM14</f>
        <v>111.24899271059934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3:38" ht="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3:38" ht="15">
      <c r="C18" s="3" t="s">
        <v>48</v>
      </c>
      <c r="D18" s="2"/>
      <c r="E18" s="22">
        <v>0.1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3:38" ht="15">
      <c r="C19" s="1" t="s">
        <v>58</v>
      </c>
      <c r="E19" s="44">
        <v>0.13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2:38" ht="15">
      <c r="B20" s="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5:38" ht="15">
      <c r="E21" s="1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6:38" ht="1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:38" ht="15">
      <c r="B23" s="34"/>
      <c r="C23" s="32"/>
      <c r="D23" s="32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2:38" ht="15">
      <c r="B24" s="32"/>
      <c r="C24" s="32"/>
      <c r="D24" s="32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2:38" ht="15">
      <c r="B25" s="32"/>
      <c r="C25" s="32"/>
      <c r="D25" s="32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2:5" ht="15">
      <c r="B26" s="34"/>
      <c r="C26" s="32"/>
      <c r="D26" s="32"/>
      <c r="E26" s="13"/>
    </row>
  </sheetData>
  <sheetProtection/>
  <mergeCells count="1">
    <mergeCell ref="C15:AL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01668.227.598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Ngoc Ung</dc:creator>
  <cp:keywords/>
  <dc:description/>
  <cp:lastModifiedBy>Admin</cp:lastModifiedBy>
  <cp:lastPrinted>2016-07-08T01:55:17Z</cp:lastPrinted>
  <dcterms:created xsi:type="dcterms:W3CDTF">2016-02-26T03:04:13Z</dcterms:created>
  <dcterms:modified xsi:type="dcterms:W3CDTF">2016-10-25T06:23:09Z</dcterms:modified>
  <cp:category/>
  <cp:version/>
  <cp:contentType/>
  <cp:contentStatus/>
</cp:coreProperties>
</file>